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11/relationships/webextensiontaskpanes" Target="xl/webextensions/taskpanes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quita/Downloads/"/>
    </mc:Choice>
  </mc:AlternateContent>
  <xr:revisionPtr revIDLastSave="1" documentId="8_{917B298C-528D-4550-A5FC-3B43FFAFF9D6}" xr6:coauthVersionLast="46" xr6:coauthVersionMax="46" xr10:uidLastSave="{A011A027-4E02-4180-BCA5-3DF9E7073C68}"/>
  <bookViews>
    <workbookView xWindow="1520" yWindow="860" windowWidth="29780" windowHeight="18400" xr2:uid="{00000000-000D-0000-FFFF-FFFF00000000}"/>
  </bookViews>
  <sheets>
    <sheet name="Datos y Resultados" sheetId="1" r:id="rId1"/>
    <sheet name="Base de Datos" sheetId="2" r:id="rId2"/>
    <sheet name="Cálculos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3" l="1"/>
  <c r="C8" i="3"/>
  <c r="C18" i="1" l="1"/>
  <c r="C20" i="1" s="1"/>
  <c r="B25" i="1"/>
  <c r="B26" i="1"/>
  <c r="B27" i="1"/>
  <c r="B32" i="1"/>
  <c r="B33" i="1"/>
  <c r="B34" i="1"/>
  <c r="B35" i="1"/>
  <c r="B36" i="1"/>
  <c r="B37" i="1"/>
  <c r="B38" i="1"/>
  <c r="B39" i="1"/>
  <c r="B40" i="1"/>
  <c r="C13" i="3" l="1"/>
  <c r="C33" i="1" s="1"/>
  <c r="C12" i="3"/>
  <c r="C32" i="1" s="1"/>
  <c r="C9" i="3"/>
  <c r="C12" i="1" l="1"/>
  <c r="C13" i="1"/>
  <c r="C15" i="3"/>
  <c r="C35" i="1" s="1"/>
  <c r="C14" i="3"/>
  <c r="C34" i="1" s="1"/>
  <c r="C14" i="1" l="1"/>
  <c r="C16" i="3"/>
  <c r="C36" i="1" s="1"/>
  <c r="C18" i="3" l="1"/>
  <c r="C38" i="1" s="1"/>
  <c r="C17" i="3"/>
  <c r="C37" i="1" s="1"/>
  <c r="C20" i="3"/>
  <c r="C40" i="1" s="1"/>
  <c r="C19" i="3"/>
  <c r="C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4" authorId="0" shapeId="0" xr:uid="{00000000-0006-0000-0200-000003000000}">
      <text>
        <r>
          <rPr>
            <sz val="10"/>
            <color rgb="FF000000"/>
            <rFont val="Arial"/>
          </rPr>
          <t>esto debe ser en horas +ricardo.roman@fracttal.com
	-Keivy Gonzalez</t>
        </r>
      </text>
    </comment>
    <comment ref="C17" authorId="0" shapeId="0" xr:uid="{00000000-0006-0000-0200-000002000000}">
      <text>
        <r>
          <rPr>
            <sz val="10"/>
            <color rgb="FF000000"/>
            <rFont val="Arial"/>
            <family val="2"/>
          </rPr>
          <t xml:space="preserve">En porcentaje o adimensional
</t>
        </r>
        <r>
          <rPr>
            <sz val="10"/>
            <color rgb="FF000000"/>
            <rFont val="Arial"/>
            <family val="2"/>
          </rPr>
          <t xml:space="preserve">	-Keivy Gonzalez
</t>
        </r>
        <r>
          <rPr>
            <sz val="10"/>
            <color rgb="FF000000"/>
            <rFont val="Arial"/>
            <family val="2"/>
          </rPr>
          <t xml:space="preserve">La rentabilidad habría que revisar cómo se ajusta cuando tiene o no consultoría.
</t>
        </r>
        <r>
          <rPr>
            <sz val="10"/>
            <color rgb="FF000000"/>
            <rFont val="Arial"/>
            <family val="2"/>
          </rPr>
          <t xml:space="preserve">	-Keivy Gonzalez</t>
        </r>
      </text>
    </comment>
    <comment ref="C18" authorId="0" shapeId="0" xr:uid="{00000000-0006-0000-0200-000001000000}">
      <text>
        <r>
          <rPr>
            <sz val="10"/>
            <color rgb="FF000000"/>
            <rFont val="Arial"/>
          </rPr>
          <t>En porcentaje o adimensional
	-Keivy Gonzalez</t>
        </r>
      </text>
    </comment>
  </commentList>
</comments>
</file>

<file path=xl/sharedStrings.xml><?xml version="1.0" encoding="utf-8"?>
<sst xmlns="http://schemas.openxmlformats.org/spreadsheetml/2006/main" count="115" uniqueCount="78">
  <si>
    <r>
      <rPr>
        <b/>
        <sz val="10"/>
        <color theme="0"/>
        <rFont val="Arial"/>
        <family val="2"/>
      </rPr>
      <t>Casa Matriz: Santiago de Chile.</t>
    </r>
    <r>
      <rPr>
        <sz val="10"/>
        <color theme="0"/>
        <rFont val="Arial"/>
        <family val="2"/>
      </rPr>
      <t xml:space="preserve">
Av. Pedro de Valdivia 291, Providencia, Región Metropolitana.
------------------------------------------------------
</t>
    </r>
    <r>
      <rPr>
        <sz val="9"/>
        <color theme="0"/>
        <rFont val="Arial"/>
        <family val="2"/>
      </rPr>
      <t>+56 2 2846 9175 / +56 2 2973 5481
soporte@fracttal.com</t>
    </r>
  </si>
  <si>
    <t>Inversión en Fracttal</t>
  </si>
  <si>
    <t>Plan:</t>
  </si>
  <si>
    <t>Corporativo</t>
  </si>
  <si>
    <t>Usuarios Adicionales:</t>
  </si>
  <si>
    <t>Tiempo de Consultoría:</t>
  </si>
  <si>
    <t>Semanas</t>
  </si>
  <si>
    <t>Modalidad de Pago:</t>
  </si>
  <si>
    <t>Mensual</t>
  </si>
  <si>
    <t>Total Costo 1er año proyecto:</t>
  </si>
  <si>
    <t>Total Costo a partir del 2do año:</t>
  </si>
  <si>
    <t>Total proyecto 5 años:</t>
  </si>
  <si>
    <t>Características de la Empresa</t>
  </si>
  <si>
    <t>Usuarios Totales:</t>
  </si>
  <si>
    <t>Usuarios Administradores (Planificadores, Supervisores o Gerentes):</t>
  </si>
  <si>
    <t>Usuarios Técnicos:</t>
  </si>
  <si>
    <t>Tipo de Empresa:</t>
  </si>
  <si>
    <t>Facility Management</t>
  </si>
  <si>
    <t>Órdenes de Trabajo Mensuales:</t>
  </si>
  <si>
    <t>¿Imprimen las órdenes de trabajo?</t>
  </si>
  <si>
    <t>Si</t>
  </si>
  <si>
    <t>Costo promedio hora del Técnico:</t>
  </si>
  <si>
    <t>Costo promedio hora del Planificador:</t>
  </si>
  <si>
    <r>
      <rPr>
        <b/>
        <sz val="10"/>
        <color theme="0"/>
        <rFont val="Arial"/>
        <family val="2"/>
      </rPr>
      <t>Casa Matriz: Santiago de Chile.</t>
    </r>
    <r>
      <rPr>
        <sz val="10"/>
        <color theme="0"/>
        <rFont val="Arial"/>
        <family val="2"/>
      </rPr>
      <t xml:space="preserve">
Av. Pedro de Valdivia 291, Providencia, Región Metropolitana.
------------------------------------------------------
+56 2 2846 9175 / +56 2 2973 5481
soporte@fracttal.com</t>
    </r>
  </si>
  <si>
    <t>Planes:</t>
  </si>
  <si>
    <t>Costo Mensual:</t>
  </si>
  <si>
    <t>Usuario Adicional:</t>
  </si>
  <si>
    <t>Usuarios Incluidos:</t>
  </si>
  <si>
    <t>Básico</t>
  </si>
  <si>
    <t>Empresarial</t>
  </si>
  <si>
    <t>Consultoría</t>
  </si>
  <si>
    <t>Costo:</t>
  </si>
  <si>
    <t>Horas</t>
  </si>
  <si>
    <t>Días</t>
  </si>
  <si>
    <t>Anual</t>
  </si>
  <si>
    <t>Bienal</t>
  </si>
  <si>
    <t>Manufactura</t>
  </si>
  <si>
    <t>Procesos</t>
  </si>
  <si>
    <t>Servicios</t>
  </si>
  <si>
    <t>Transporte</t>
  </si>
  <si>
    <t>Salud</t>
  </si>
  <si>
    <t>Coste hoja impresa:</t>
  </si>
  <si>
    <t>No</t>
  </si>
  <si>
    <t>Riesgos por tipo de Industrias</t>
  </si>
  <si>
    <t>Línea 1</t>
  </si>
  <si>
    <t>Línea 2</t>
  </si>
  <si>
    <t>Línea 3</t>
  </si>
  <si>
    <t>Tipo de Industria</t>
  </si>
  <si>
    <t>Variable</t>
  </si>
  <si>
    <t>Cantidad de Líneas de Producción</t>
  </si>
  <si>
    <t>Valor de Hora de Producción (Promedio de todas las líneas)</t>
  </si>
  <si>
    <t>Horas de Producción Pérdidas promedio al mes por línea de Producción</t>
  </si>
  <si>
    <t>Cantidad de Equipos Críticos que detienen la producción</t>
  </si>
  <si>
    <t>Horas de Producción Pérdidas promedio al mes</t>
  </si>
  <si>
    <t>Cantidad de Contratos Administrados</t>
  </si>
  <si>
    <t>Multa por no cumplimiento de SLA por contrato</t>
  </si>
  <si>
    <t>Cantidad de Multas pagadas en los últimos 3 años</t>
  </si>
  <si>
    <t>Cantidad de Vehículos en la flota</t>
  </si>
  <si>
    <t>Valor de Kilómetro Recorrido por cada Vehículo (venta a cliente final)</t>
  </si>
  <si>
    <t>Días promedio perdidos por unidad de la flota</t>
  </si>
  <si>
    <t>Cantidad de Camas Habilitadas</t>
  </si>
  <si>
    <t>Multa por incumplimiento de auditoría</t>
  </si>
  <si>
    <t>Costo de Impresión</t>
  </si>
  <si>
    <t>Tiempo perdido buscando "Qué hacer"</t>
  </si>
  <si>
    <t>Tiempo perdido buscando Información y documentación</t>
  </si>
  <si>
    <t>Casa Matriz: Santiago de Chile.
Av. Pedro de Valdivia 291, Providencia, Región Metropolitana.
------------------------------------------------------
+56 2 2846 9175 / +56 2 2973 5481
soporte@fracttal.com</t>
  </si>
  <si>
    <t>Usuarios Adicionales</t>
  </si>
  <si>
    <t>Meses del plan</t>
  </si>
  <si>
    <t>Ahorros</t>
  </si>
  <si>
    <t>Ahorros Anuales al usar Fracttal Asset Cloud</t>
  </si>
  <si>
    <t>Ahorro por Digitalización de Procesos</t>
  </si>
  <si>
    <t>Ahorro de HH Anual</t>
  </si>
  <si>
    <t>Ahorro de Costo de HH Anual</t>
  </si>
  <si>
    <t>Ahorros totales</t>
  </si>
  <si>
    <t>Rentabilidad de cada dolar invertido (1 año)</t>
  </si>
  <si>
    <t>Rentabilidad de cada dolar invertido (5 años)</t>
  </si>
  <si>
    <t>ROI al Año 1(días):</t>
  </si>
  <si>
    <t>ROI a partir del año 2 (días):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</si>
</sst>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USD]#,##0.00"/>
    <numFmt numFmtId="165" formatCode="[$$]#,##0.00"/>
  </numFmts>
  <fonts count="12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8"/>
      <color rgb="FF0AA4F7"/>
      <name val="Arial Negrita"/>
    </font>
    <font>
      <sz val="10"/>
      <color rgb="FF0AA4F7"/>
      <name val="Arial Negrita"/>
    </font>
    <font>
      <b/>
      <sz val="18"/>
      <color rgb="FF0AA4F7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8"/>
      <name val="Arial Negrita"/>
    </font>
  </fonts>
  <fills count="4">
    <fill>
      <patternFill patternType="none"/>
    </fill>
    <fill>
      <patternFill patternType="gray125"/>
    </fill>
    <fill>
      <patternFill patternType="solid">
        <fgColor rgb="FF0AA4F7"/>
        <bgColor indexed="64"/>
      </patternFill>
    </fill>
    <fill>
      <patternFill patternType="solid">
        <fgColor rgb="FFB6D5E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164" fontId="1" fillId="0" borderId="0" xfId="0" applyNumberFormat="1" applyFont="1" applyAlignment="1"/>
    <xf numFmtId="9" fontId="1" fillId="0" borderId="0" xfId="0" applyNumberFormat="1" applyFont="1" applyAlignment="1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 applyAlignment="1"/>
    <xf numFmtId="4" fontId="1" fillId="0" borderId="0" xfId="0" applyNumberFormat="1" applyFont="1" applyAlignment="1"/>
    <xf numFmtId="0" fontId="4" fillId="0" borderId="0" xfId="0" applyFont="1" applyAlignment="1"/>
    <xf numFmtId="0" fontId="2" fillId="2" borderId="0" xfId="0" applyFont="1" applyFill="1" applyAlignment="1"/>
    <xf numFmtId="0" fontId="1" fillId="2" borderId="0" xfId="0" applyFont="1" applyFill="1"/>
    <xf numFmtId="0" fontId="4" fillId="2" borderId="0" xfId="0" applyFont="1" applyFill="1" applyAlignment="1"/>
    <xf numFmtId="0" fontId="2" fillId="0" borderId="0" xfId="0" applyFont="1" applyFill="1" applyAlignment="1"/>
    <xf numFmtId="0" fontId="1" fillId="2" borderId="0" xfId="0" applyFont="1" applyFill="1" applyAlignment="1"/>
    <xf numFmtId="0" fontId="3" fillId="0" borderId="0" xfId="0" applyFont="1" applyAlignment="1">
      <alignment horizontal="left"/>
    </xf>
    <xf numFmtId="0" fontId="5" fillId="0" borderId="0" xfId="0" applyFont="1" applyAlignment="1"/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left" wrapText="1"/>
    </xf>
    <xf numFmtId="0" fontId="0" fillId="2" borderId="0" xfId="0" applyFont="1" applyFill="1" applyAlignment="1"/>
    <xf numFmtId="0" fontId="9" fillId="0" borderId="0" xfId="0" applyFont="1" applyAlignment="1"/>
    <xf numFmtId="0" fontId="9" fillId="0" borderId="0" xfId="0" applyFont="1"/>
    <xf numFmtId="0" fontId="0" fillId="0" borderId="0" xfId="0" applyFont="1" applyFill="1" applyAlignment="1"/>
    <xf numFmtId="0" fontId="0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/>
    <xf numFmtId="0" fontId="1" fillId="0" borderId="0" xfId="0" applyFont="1" applyFill="1"/>
    <xf numFmtId="0" fontId="2" fillId="3" borderId="0" xfId="0" applyFont="1" applyFill="1" applyAlignment="1"/>
    <xf numFmtId="0" fontId="0" fillId="3" borderId="0" xfId="0" applyFont="1" applyFill="1" applyAlignment="1"/>
    <xf numFmtId="0" fontId="1" fillId="0" borderId="0" xfId="0" applyFont="1" applyFill="1" applyAlignment="1"/>
    <xf numFmtId="0" fontId="11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AA4F7"/>
      <color rgb="FFB6D5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965200</xdr:colOff>
      <xdr:row>1</xdr:row>
      <xdr:rowOff>419101</xdr:rowOff>
    </xdr:from>
    <xdr:to>
      <xdr:col>1</xdr:col>
      <xdr:colOff>3066615</xdr:colOff>
      <xdr:row>1</xdr:row>
      <xdr:rowOff>1016001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7EF65D9-7C4C-1C46-B7D7-0FF6D1380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0100" y="800101"/>
          <a:ext cx="2101415" cy="596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1066800</xdr:colOff>
      <xdr:row>1</xdr:row>
      <xdr:rowOff>304801</xdr:rowOff>
    </xdr:from>
    <xdr:to>
      <xdr:col>1</xdr:col>
      <xdr:colOff>3168215</xdr:colOff>
      <xdr:row>1</xdr:row>
      <xdr:rowOff>901701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CFE33B-800D-EC44-AC50-CCB85D901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0" y="876301"/>
          <a:ext cx="2101415" cy="596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508000</xdr:colOff>
      <xdr:row>3</xdr:row>
      <xdr:rowOff>228601</xdr:rowOff>
    </xdr:from>
    <xdr:to>
      <xdr:col>1</xdr:col>
      <xdr:colOff>2609415</xdr:colOff>
      <xdr:row>3</xdr:row>
      <xdr:rowOff>825501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F9E8BE-2BBE-8F4E-9742-FF94EAF7B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3700" y="800101"/>
          <a:ext cx="2101415" cy="59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81ACFFE6-7887-F14D-9C43-9BB15E4633EA}">
  <we:reference id="fa000000050" version="1.0.0.0" store="es-ES" storeType="FirstParty"/>
  <we:alternateReferences/>
  <we:properties>
    <we:property name="Xl_ImageToDoc" value="&quot;{\&quot;cmd_type\&quot;:\&quot;cancel\&quot;,\&quot;session_id\&quot;:\&quot;27FC9E43\&quot;}&quot;"/>
  </we:properties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43"/>
  <sheetViews>
    <sheetView tabSelected="1" workbookViewId="0">
      <selection activeCell="C2" sqref="C2"/>
    </sheetView>
  </sheetViews>
  <sheetFormatPr defaultColWidth="14.42578125" defaultRowHeight="15.75" customHeight="1"/>
  <cols>
    <col min="1" max="1" width="10.140625" style="13" customWidth="1"/>
    <col min="2" max="2" width="57.28515625" style="2" customWidth="1"/>
    <col min="3" max="3" width="30.42578125" style="2" customWidth="1"/>
    <col min="4" max="4" width="21.42578125" style="2" customWidth="1"/>
    <col min="5" max="5" width="3.7109375" style="2" customWidth="1"/>
    <col min="6" max="16384" width="14.42578125" style="2"/>
  </cols>
  <sheetData>
    <row r="1" spans="1:9" ht="15.75" customHeight="1">
      <c r="A1" s="10"/>
      <c r="B1" s="10"/>
      <c r="C1" s="10"/>
      <c r="D1" s="10"/>
      <c r="E1" s="10"/>
    </row>
    <row r="2" spans="1:9" ht="110.1" customHeight="1">
      <c r="A2" s="10"/>
      <c r="C2" s="18" t="s">
        <v>0</v>
      </c>
      <c r="D2" s="10"/>
      <c r="E2" s="10"/>
    </row>
    <row r="3" spans="1:9" ht="15.75" customHeight="1">
      <c r="A3" s="10"/>
      <c r="B3" s="10"/>
      <c r="C3" s="10"/>
      <c r="D3" s="10"/>
      <c r="E3" s="10"/>
    </row>
    <row r="4" spans="1:9" ht="45.95" customHeight="1">
      <c r="A4" s="10"/>
      <c r="B4" s="16" t="s">
        <v>1</v>
      </c>
      <c r="E4" s="10"/>
      <c r="F4" s="37"/>
      <c r="G4" s="37"/>
      <c r="H4" s="37"/>
      <c r="I4" s="37"/>
    </row>
    <row r="5" spans="1:9" ht="15.75" customHeight="1">
      <c r="A5" s="10"/>
      <c r="B5" s="20" t="s">
        <v>2</v>
      </c>
      <c r="C5" s="1" t="s">
        <v>3</v>
      </c>
      <c r="D5" s="5"/>
      <c r="E5" s="11"/>
    </row>
    <row r="6" spans="1:9" ht="15.75" customHeight="1">
      <c r="A6" s="10"/>
      <c r="B6" s="20" t="s">
        <v>4</v>
      </c>
      <c r="C6" s="1">
        <v>5</v>
      </c>
      <c r="D6" s="5"/>
      <c r="E6" s="11"/>
    </row>
    <row r="7" spans="1:9" ht="15.75" customHeight="1">
      <c r="A7" s="10"/>
      <c r="B7" s="20" t="s">
        <v>5</v>
      </c>
      <c r="C7" s="1">
        <v>1</v>
      </c>
      <c r="D7" s="1" t="s">
        <v>6</v>
      </c>
      <c r="E7" s="11"/>
    </row>
    <row r="8" spans="1:9" ht="15.75" customHeight="1">
      <c r="A8" s="10"/>
      <c r="B8" s="20" t="s">
        <v>7</v>
      </c>
      <c r="C8" s="1" t="s">
        <v>8</v>
      </c>
      <c r="D8" s="5"/>
      <c r="E8" s="11"/>
    </row>
    <row r="9" spans="1:9" ht="15.75" customHeight="1">
      <c r="A9" s="10"/>
      <c r="B9" s="36"/>
      <c r="C9" s="33"/>
      <c r="D9" s="33"/>
      <c r="E9" s="11"/>
    </row>
    <row r="10" spans="1:9" ht="15.75" customHeight="1">
      <c r="A10" s="10"/>
      <c r="B10" s="14"/>
      <c r="C10" s="11"/>
      <c r="D10" s="11"/>
      <c r="E10" s="11"/>
    </row>
    <row r="11" spans="1:9" ht="15.75" customHeight="1">
      <c r="A11" s="10"/>
      <c r="B11" s="36"/>
      <c r="C11" s="33"/>
      <c r="D11" s="33"/>
      <c r="E11" s="11"/>
    </row>
    <row r="12" spans="1:9" ht="15.75" customHeight="1">
      <c r="A12" s="10"/>
      <c r="B12" s="20" t="s">
        <v>9</v>
      </c>
      <c r="C12" s="6">
        <f>((Cálculos!C5+Cálculos!C7)*Cálculos!C9)+Cálculos!C8</f>
        <v>7100</v>
      </c>
      <c r="D12" s="5"/>
      <c r="E12" s="11"/>
    </row>
    <row r="13" spans="1:9" ht="15.75" customHeight="1">
      <c r="A13" s="10"/>
      <c r="B13" s="20" t="s">
        <v>10</v>
      </c>
      <c r="C13" s="6">
        <f>(Cálculos!C5+Cálculos!C7)*Cálculos!C9</f>
        <v>3900</v>
      </c>
      <c r="D13" s="5"/>
      <c r="E13" s="11"/>
    </row>
    <row r="14" spans="1:9" ht="15.75" customHeight="1">
      <c r="A14" s="10"/>
      <c r="B14" s="20" t="s">
        <v>11</v>
      </c>
      <c r="C14" s="6">
        <f>C12+(C13*4)</f>
        <v>22700</v>
      </c>
      <c r="D14" s="5"/>
      <c r="E14" s="11"/>
    </row>
    <row r="15" spans="1:9" ht="15.75" customHeight="1">
      <c r="A15" s="10"/>
      <c r="B15" s="33"/>
      <c r="C15" s="33"/>
      <c r="D15" s="33"/>
      <c r="E15" s="11"/>
    </row>
    <row r="16" spans="1:9" ht="15.75" customHeight="1">
      <c r="A16" s="10"/>
      <c r="B16" s="11"/>
      <c r="C16" s="11"/>
      <c r="D16" s="11"/>
      <c r="E16" s="11"/>
    </row>
    <row r="17" spans="1:5" ht="44.1" customHeight="1">
      <c r="A17" s="10"/>
      <c r="B17" s="15" t="s">
        <v>12</v>
      </c>
      <c r="C17" s="9"/>
      <c r="D17" s="9"/>
      <c r="E17" s="12"/>
    </row>
    <row r="18" spans="1:5" ht="15.75" customHeight="1">
      <c r="A18" s="10"/>
      <c r="B18" s="20" t="s">
        <v>13</v>
      </c>
      <c r="C18" s="5">
        <f>C6 + VLOOKUP(C5,'Base de Datos'!B6:E8,4,FALSE)</f>
        <v>20</v>
      </c>
      <c r="D18" s="5"/>
      <c r="E18" s="11"/>
    </row>
    <row r="19" spans="1:5" ht="15.75" customHeight="1">
      <c r="A19" s="10"/>
      <c r="B19" s="20" t="s">
        <v>14</v>
      </c>
      <c r="C19" s="1">
        <v>3</v>
      </c>
      <c r="D19" s="5"/>
      <c r="E19" s="11"/>
    </row>
    <row r="20" spans="1:5" ht="15.75" customHeight="1">
      <c r="A20" s="10"/>
      <c r="B20" s="20" t="s">
        <v>15</v>
      </c>
      <c r="C20" s="1">
        <f>C18-C19</f>
        <v>17</v>
      </c>
      <c r="D20" s="5"/>
      <c r="E20" s="11"/>
    </row>
    <row r="21" spans="1:5" ht="15.75" customHeight="1">
      <c r="A21" s="10"/>
      <c r="B21" s="20" t="s">
        <v>16</v>
      </c>
      <c r="C21" s="1" t="s">
        <v>17</v>
      </c>
      <c r="D21" s="5"/>
      <c r="E21" s="11"/>
    </row>
    <row r="22" spans="1:5" ht="15.75" customHeight="1">
      <c r="A22" s="10"/>
      <c r="B22" s="20" t="s">
        <v>18</v>
      </c>
      <c r="C22" s="1">
        <v>1000</v>
      </c>
      <c r="D22" s="5"/>
      <c r="E22" s="11"/>
    </row>
    <row r="23" spans="1:5" ht="15.75" customHeight="1">
      <c r="A23" s="10"/>
      <c r="B23" s="20" t="s">
        <v>19</v>
      </c>
      <c r="C23" s="1" t="s">
        <v>20</v>
      </c>
      <c r="D23" s="5"/>
      <c r="E23" s="11"/>
    </row>
    <row r="24" spans="1:5" ht="15.75" customHeight="1">
      <c r="A24" s="10"/>
      <c r="B24" s="11"/>
      <c r="C24" s="11"/>
      <c r="D24" s="11"/>
      <c r="E24" s="11"/>
    </row>
    <row r="25" spans="1:5" ht="15.75" customHeight="1">
      <c r="A25" s="10"/>
      <c r="B25" s="21" t="str">
        <f>VLOOKUP(C21,'Base de Datos'!B39:C44,2,FALSE)</f>
        <v>Cantidad de Contratos Administrados</v>
      </c>
      <c r="C25" s="1">
        <v>8</v>
      </c>
      <c r="D25" s="33"/>
      <c r="E25" s="11"/>
    </row>
    <row r="26" spans="1:5" ht="15.75" customHeight="1">
      <c r="A26" s="10"/>
      <c r="B26" s="21" t="str">
        <f>VLOOKUP(C21,'Base de Datos'!E39:F44,2,FALSE)</f>
        <v>Multa por no cumplimiento de SLA por contrato</v>
      </c>
      <c r="C26" s="3">
        <v>10000</v>
      </c>
      <c r="D26" s="33"/>
      <c r="E26" s="11"/>
    </row>
    <row r="27" spans="1:5" ht="15.75" customHeight="1">
      <c r="A27" s="10"/>
      <c r="B27" s="21" t="str">
        <f>VLOOKUP(C21,'Base de Datos'!H39:I44,2,FALSE)</f>
        <v>Cantidad de Multas pagadas en los últimos 3 años</v>
      </c>
      <c r="C27" s="1">
        <v>4</v>
      </c>
      <c r="D27" s="33"/>
      <c r="E27" s="11"/>
    </row>
    <row r="28" spans="1:5" ht="15.75" customHeight="1">
      <c r="A28" s="10"/>
      <c r="B28" s="11"/>
      <c r="C28" s="11"/>
      <c r="D28" s="11"/>
      <c r="E28" s="11"/>
    </row>
    <row r="29" spans="1:5" ht="15.75" customHeight="1">
      <c r="A29" s="10"/>
      <c r="B29" s="20" t="s">
        <v>21</v>
      </c>
      <c r="C29" s="3">
        <v>15</v>
      </c>
      <c r="D29" s="33"/>
      <c r="E29" s="11"/>
    </row>
    <row r="30" spans="1:5" ht="15.75" customHeight="1">
      <c r="A30" s="10"/>
      <c r="B30" s="20" t="s">
        <v>22</v>
      </c>
      <c r="C30" s="3">
        <v>25</v>
      </c>
      <c r="D30" s="33"/>
      <c r="E30" s="11"/>
    </row>
    <row r="31" spans="1:5" ht="15.75" customHeight="1">
      <c r="A31" s="10"/>
      <c r="B31" s="10"/>
      <c r="C31" s="10"/>
      <c r="D31" s="10"/>
      <c r="E31" s="10"/>
    </row>
    <row r="32" spans="1:5" ht="15.75" customHeight="1">
      <c r="A32" s="10"/>
      <c r="B32" s="20" t="str">
        <f>Cálculos!B12</f>
        <v>Ahorros Anuales al usar Fracttal Asset Cloud</v>
      </c>
      <c r="C32" s="7">
        <f>Cálculos!C12</f>
        <v>40000</v>
      </c>
      <c r="D32" s="13"/>
      <c r="E32" s="10"/>
    </row>
    <row r="33" spans="1:5" ht="15.75" customHeight="1">
      <c r="A33" s="10"/>
      <c r="B33" s="20" t="str">
        <f>Cálculos!B13</f>
        <v>Ahorro por Digitalización de Procesos</v>
      </c>
      <c r="C33" s="7">
        <f>Cálculos!C13</f>
        <v>1200</v>
      </c>
      <c r="D33" s="13"/>
      <c r="E33" s="10"/>
    </row>
    <row r="34" spans="1:5" ht="15.75" customHeight="1">
      <c r="A34" s="10"/>
      <c r="B34" s="20" t="str">
        <f>Cálculos!B14</f>
        <v>Ahorro de HH Anual</v>
      </c>
      <c r="C34" s="7">
        <f>Cálculos!C14</f>
        <v>21888</v>
      </c>
      <c r="D34" s="13"/>
      <c r="E34" s="10"/>
    </row>
    <row r="35" spans="1:5" ht="15.75" customHeight="1">
      <c r="A35" s="10"/>
      <c r="B35" s="20" t="str">
        <f>Cálculos!B15</f>
        <v>Ahorro de Costo de HH Anual</v>
      </c>
      <c r="C35" s="7">
        <f>Cálculos!C15</f>
        <v>351360</v>
      </c>
      <c r="D35" s="13"/>
      <c r="E35" s="10"/>
    </row>
    <row r="36" spans="1:5" ht="15.75" customHeight="1">
      <c r="A36" s="10"/>
      <c r="B36" s="20" t="str">
        <f>Cálculos!B16</f>
        <v>Ahorros totales</v>
      </c>
      <c r="C36" s="7">
        <f>Cálculos!C16</f>
        <v>391360</v>
      </c>
      <c r="D36" s="13"/>
      <c r="E36" s="10"/>
    </row>
    <row r="37" spans="1:5" ht="15.75" customHeight="1">
      <c r="A37" s="10"/>
      <c r="B37" s="20" t="str">
        <f>Cálculos!B17</f>
        <v>Rentabilidad de cada dolar invertido (1 año)</v>
      </c>
      <c r="C37" s="7">
        <f>Cálculos!C17</f>
        <v>54.121126760563378</v>
      </c>
      <c r="D37" s="13"/>
      <c r="E37" s="10"/>
    </row>
    <row r="38" spans="1:5" ht="15.75" customHeight="1">
      <c r="A38" s="10"/>
      <c r="B38" s="20" t="str">
        <f>Cálculos!B18</f>
        <v>Rentabilidad de cada dolar invertido (5 años)</v>
      </c>
      <c r="C38" s="7">
        <f>Cálculos!C18</f>
        <v>85.202643171806173</v>
      </c>
      <c r="D38" s="13"/>
      <c r="E38" s="10"/>
    </row>
    <row r="39" spans="1:5" ht="15.75" customHeight="1">
      <c r="A39" s="10"/>
      <c r="B39" s="20" t="str">
        <f>Cálculos!B19</f>
        <v>ROI al Año 1(días):</v>
      </c>
      <c r="C39" s="8">
        <f>Cálculos!C19</f>
        <v>6.6217804578904333</v>
      </c>
      <c r="D39" s="13"/>
      <c r="E39" s="10"/>
    </row>
    <row r="40" spans="1:5" ht="15.75" customHeight="1">
      <c r="A40" s="10"/>
      <c r="B40" s="20" t="str">
        <f>Cálculos!B20</f>
        <v>ROI a partir del año 2 (días):</v>
      </c>
      <c r="C40" s="8">
        <f>Cálculos!C20</f>
        <v>3.6373160261651671</v>
      </c>
      <c r="D40" s="13"/>
      <c r="E40" s="10"/>
    </row>
    <row r="41" spans="1:5" ht="15.75" customHeight="1">
      <c r="A41" s="10"/>
      <c r="D41" s="13"/>
      <c r="E41" s="10"/>
    </row>
    <row r="42" spans="1:5" ht="15.75" customHeight="1">
      <c r="A42" s="10"/>
      <c r="B42" s="10"/>
      <c r="C42" s="10"/>
      <c r="D42" s="10"/>
      <c r="E42" s="10"/>
    </row>
    <row r="43" spans="1:5" ht="15.75" customHeight="1">
      <c r="B43" s="13"/>
      <c r="C43" s="13"/>
      <c r="D43" s="13"/>
      <c r="E43" s="13"/>
    </row>
  </sheetData>
  <mergeCells count="1">
    <mergeCell ref="F4:I4"/>
  </mergeCells>
  <dataValidations count="2">
    <dataValidation type="decimal" allowBlank="1" showDropDown="1" showInputMessage="1" prompt="Introduce un número entre 1 y 8." sqref="C7" xr:uid="{00000000-0002-0000-0000-000000000000}">
      <formula1>1</formula1>
      <formula2>8</formula2>
    </dataValidation>
    <dataValidation type="decimal" allowBlank="1" showDropDown="1" showInputMessage="1" showErrorMessage="1" prompt="Introduce un número entre 0 y 1000" sqref="C6" xr:uid="{00000000-0002-0000-0000-000003000000}">
      <formula1>0</formula1>
      <formula2>1000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xr:uid="{00000000-0002-0000-0000-000001000000}">
          <x14:formula1>
            <xm:f>'Base de Datos'!$B$18:$B$20</xm:f>
          </x14:formula1>
          <xm:sqref>C8</xm:sqref>
        </x14:dataValidation>
        <x14:dataValidation type="list" allowBlank="1" xr:uid="{00000000-0002-0000-0000-000002000000}">
          <x14:formula1>
            <xm:f>'Base de Datos'!$B$24:$B$29</xm:f>
          </x14:formula1>
          <xm:sqref>C21</xm:sqref>
        </x14:dataValidation>
        <x14:dataValidation type="list" allowBlank="1" showErrorMessage="1" xr:uid="{00000000-0002-0000-0000-000004000000}">
          <x14:formula1>
            <xm:f>'Base de Datos'!$B$6:$B$8</xm:f>
          </x14:formula1>
          <xm:sqref>C5</xm:sqref>
        </x14:dataValidation>
        <x14:dataValidation type="list" allowBlank="1" showErrorMessage="1" xr:uid="{00000000-0002-0000-0000-000005000000}">
          <x14:formula1>
            <xm:f>'Base de Datos'!$B$12:$B$14</xm:f>
          </x14:formula1>
          <xm:sqref>D7</xm:sqref>
        </x14:dataValidation>
        <x14:dataValidation type="list" allowBlank="1" xr:uid="{00000000-0002-0000-0000-000006000000}">
          <x14:formula1>
            <xm:f>'Base de Datos'!$B$34:$B$35</xm:f>
          </x14:formula1>
          <xm:sqref>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52"/>
  <sheetViews>
    <sheetView topLeftCell="A11" zoomScaleNormal="100" workbookViewId="0">
      <selection activeCell="E20" sqref="E19:E20"/>
    </sheetView>
  </sheetViews>
  <sheetFormatPr defaultColWidth="14.42578125" defaultRowHeight="15.75" customHeight="1"/>
  <cols>
    <col min="1" max="1" width="8.42578125" customWidth="1"/>
    <col min="2" max="2" width="60.7109375" customWidth="1"/>
    <col min="3" max="3" width="16.140625" customWidth="1"/>
    <col min="4" max="4" width="25.7109375" customWidth="1"/>
    <col min="5" max="5" width="60.7109375" customWidth="1"/>
    <col min="7" max="7" width="25.7109375" customWidth="1"/>
    <col min="8" max="8" width="60.7109375" customWidth="1"/>
    <col min="13" max="13" width="2.42578125" customWidth="1"/>
  </cols>
  <sheetData>
    <row r="1" spans="1:13" ht="15.75" customHeight="1">
      <c r="A1" s="10"/>
      <c r="B1" s="10"/>
      <c r="C1" s="10"/>
      <c r="D1" s="10"/>
      <c r="E1" s="10"/>
      <c r="F1" s="19"/>
      <c r="G1" s="19"/>
      <c r="H1" s="19"/>
      <c r="I1" s="19"/>
      <c r="J1" s="19"/>
      <c r="K1" s="19"/>
      <c r="L1" s="19"/>
      <c r="M1" s="19"/>
    </row>
    <row r="2" spans="1:13" ht="90.95" customHeight="1">
      <c r="A2" s="10"/>
      <c r="B2" s="2"/>
      <c r="C2" s="18"/>
      <c r="D2" s="10"/>
      <c r="E2" s="17" t="s">
        <v>23</v>
      </c>
      <c r="F2" s="19"/>
      <c r="G2" s="19"/>
      <c r="H2" s="19"/>
      <c r="I2" s="19"/>
      <c r="J2" s="19"/>
      <c r="K2" s="19"/>
      <c r="L2" s="19"/>
      <c r="M2" s="19"/>
    </row>
    <row r="3" spans="1:13" ht="15" customHeight="1">
      <c r="A3" s="10"/>
      <c r="B3" s="10"/>
      <c r="C3" s="10"/>
      <c r="D3" s="10"/>
      <c r="E3" s="10"/>
      <c r="F3" s="19"/>
      <c r="G3" s="19"/>
      <c r="H3" s="19"/>
      <c r="I3" s="19"/>
      <c r="J3" s="19"/>
      <c r="K3" s="19"/>
      <c r="L3" s="19"/>
      <c r="M3" s="19"/>
    </row>
    <row r="4" spans="1:13" ht="15.75" customHeight="1">
      <c r="A4" s="19"/>
      <c r="M4" s="19"/>
    </row>
    <row r="5" spans="1:13" ht="15.75" customHeight="1">
      <c r="A5" s="19"/>
      <c r="B5" s="20" t="s">
        <v>24</v>
      </c>
      <c r="C5" s="1" t="s">
        <v>25</v>
      </c>
      <c r="D5" s="1" t="s">
        <v>26</v>
      </c>
      <c r="E5" s="1" t="s">
        <v>27</v>
      </c>
      <c r="F5" s="2"/>
      <c r="G5" s="2"/>
      <c r="H5" s="2"/>
      <c r="I5" s="2"/>
      <c r="M5" s="19"/>
    </row>
    <row r="6" spans="1:13" ht="15.75" customHeight="1">
      <c r="A6" s="19"/>
      <c r="B6" s="20" t="s">
        <v>28</v>
      </c>
      <c r="C6" s="3">
        <v>195</v>
      </c>
      <c r="D6" s="3">
        <v>35</v>
      </c>
      <c r="E6" s="1">
        <v>5</v>
      </c>
      <c r="F6" s="2"/>
      <c r="G6" s="2"/>
      <c r="H6" s="2"/>
      <c r="I6" s="2"/>
      <c r="M6" s="19"/>
    </row>
    <row r="7" spans="1:13" ht="15.75" customHeight="1">
      <c r="A7" s="19"/>
      <c r="B7" s="20" t="s">
        <v>29</v>
      </c>
      <c r="C7" s="3">
        <v>485</v>
      </c>
      <c r="D7" s="3">
        <v>45</v>
      </c>
      <c r="E7" s="1">
        <v>10</v>
      </c>
      <c r="F7" s="2"/>
      <c r="G7" s="2"/>
      <c r="H7" s="2"/>
      <c r="I7" s="2"/>
      <c r="M7" s="19"/>
    </row>
    <row r="8" spans="1:13" ht="15.75" customHeight="1">
      <c r="A8" s="19"/>
      <c r="B8" s="20" t="s">
        <v>3</v>
      </c>
      <c r="C8" s="3">
        <v>995</v>
      </c>
      <c r="D8" s="3">
        <v>65</v>
      </c>
      <c r="E8" s="1">
        <v>15</v>
      </c>
      <c r="F8" s="2"/>
      <c r="G8" s="2"/>
      <c r="H8" s="2"/>
      <c r="I8" s="2"/>
      <c r="M8" s="19"/>
    </row>
    <row r="9" spans="1:13" ht="15.75" customHeight="1">
      <c r="A9" s="19"/>
      <c r="B9" s="34"/>
      <c r="C9" s="34"/>
      <c r="D9" s="34"/>
      <c r="E9" s="34"/>
      <c r="F9" s="34"/>
      <c r="G9" s="34"/>
      <c r="H9" s="34"/>
      <c r="I9" s="34"/>
      <c r="J9" s="35"/>
      <c r="K9" s="35"/>
      <c r="L9" s="35"/>
      <c r="M9" s="19"/>
    </row>
    <row r="10" spans="1:13" ht="15.75" customHeight="1">
      <c r="A10" s="19"/>
      <c r="B10" s="34"/>
      <c r="C10" s="34"/>
      <c r="D10" s="34"/>
      <c r="E10" s="34"/>
      <c r="F10" s="34"/>
      <c r="G10" s="34"/>
      <c r="H10" s="34"/>
      <c r="I10" s="34"/>
      <c r="J10" s="35"/>
      <c r="K10" s="35"/>
      <c r="L10" s="35"/>
      <c r="M10" s="19"/>
    </row>
    <row r="11" spans="1:13" ht="15.75" customHeight="1">
      <c r="A11" s="19"/>
      <c r="B11" s="20" t="s">
        <v>30</v>
      </c>
      <c r="C11" s="1" t="s">
        <v>31</v>
      </c>
      <c r="D11" s="2"/>
      <c r="E11" s="2"/>
      <c r="F11" s="2"/>
      <c r="G11" s="2"/>
      <c r="H11" s="2"/>
      <c r="I11" s="2"/>
      <c r="M11" s="19"/>
    </row>
    <row r="12" spans="1:13" ht="15.75" customHeight="1">
      <c r="A12" s="19"/>
      <c r="B12" s="20" t="s">
        <v>32</v>
      </c>
      <c r="C12" s="3">
        <v>80</v>
      </c>
      <c r="D12" s="2"/>
      <c r="E12" s="2"/>
      <c r="F12" s="2"/>
      <c r="G12" s="2"/>
      <c r="H12" s="2"/>
      <c r="I12" s="2"/>
      <c r="M12" s="19"/>
    </row>
    <row r="13" spans="1:13" ht="15.75" customHeight="1">
      <c r="A13" s="19"/>
      <c r="B13" s="20" t="s">
        <v>33</v>
      </c>
      <c r="C13" s="3">
        <v>640</v>
      </c>
      <c r="D13" s="2"/>
      <c r="E13" s="2"/>
      <c r="F13" s="2"/>
      <c r="G13" s="2"/>
      <c r="H13" s="2"/>
      <c r="I13" s="2"/>
      <c r="M13" s="19"/>
    </row>
    <row r="14" spans="1:13" ht="15.75" customHeight="1">
      <c r="A14" s="19"/>
      <c r="B14" s="20" t="s">
        <v>6</v>
      </c>
      <c r="C14" s="3">
        <v>3200</v>
      </c>
      <c r="D14" s="2"/>
      <c r="E14" s="2"/>
      <c r="F14" s="2"/>
      <c r="G14" s="2"/>
      <c r="H14" s="2"/>
      <c r="I14" s="2"/>
      <c r="M14" s="19"/>
    </row>
    <row r="15" spans="1:13" ht="15.75" customHeight="1">
      <c r="A15" s="19"/>
      <c r="B15" s="34"/>
      <c r="C15" s="34"/>
      <c r="D15" s="34"/>
      <c r="E15" s="34"/>
      <c r="F15" s="34"/>
      <c r="G15" s="34"/>
      <c r="H15" s="34"/>
      <c r="I15" s="34"/>
      <c r="J15" s="35"/>
      <c r="K15" s="35"/>
      <c r="L15" s="35"/>
      <c r="M15" s="19"/>
    </row>
    <row r="16" spans="1:13" ht="15.75" customHeight="1">
      <c r="A16" s="19"/>
      <c r="B16" s="34"/>
      <c r="C16" s="34"/>
      <c r="D16" s="34"/>
      <c r="E16" s="34"/>
      <c r="F16" s="34"/>
      <c r="G16" s="34"/>
      <c r="H16" s="34"/>
      <c r="I16" s="34"/>
      <c r="J16" s="35"/>
      <c r="K16" s="35"/>
      <c r="L16" s="35"/>
      <c r="M16" s="19"/>
    </row>
    <row r="17" spans="1:13" ht="15.75" customHeight="1">
      <c r="A17" s="19"/>
      <c r="B17" s="20" t="s">
        <v>7</v>
      </c>
      <c r="C17" s="2"/>
      <c r="D17" s="2"/>
      <c r="E17" s="2"/>
      <c r="F17" s="2"/>
      <c r="G17" s="2"/>
      <c r="H17" s="2"/>
      <c r="I17" s="2"/>
      <c r="M17" s="19"/>
    </row>
    <row r="18" spans="1:13" ht="15.75" customHeight="1">
      <c r="A18" s="19"/>
      <c r="B18" s="20" t="s">
        <v>8</v>
      </c>
      <c r="C18" s="1">
        <v>12</v>
      </c>
      <c r="D18" s="2"/>
      <c r="E18" s="2"/>
      <c r="F18" s="2"/>
      <c r="G18" s="2"/>
      <c r="H18" s="2"/>
      <c r="I18" s="2"/>
      <c r="M18" s="19"/>
    </row>
    <row r="19" spans="1:13" ht="15.75" customHeight="1">
      <c r="A19" s="19"/>
      <c r="B19" s="20" t="s">
        <v>34</v>
      </c>
      <c r="C19" s="1">
        <v>11</v>
      </c>
      <c r="D19" s="2"/>
      <c r="E19" s="2"/>
      <c r="F19" s="2"/>
      <c r="G19" s="2"/>
      <c r="H19" s="2"/>
      <c r="I19" s="2"/>
      <c r="M19" s="19"/>
    </row>
    <row r="20" spans="1:13" ht="15.75" customHeight="1">
      <c r="A20" s="19"/>
      <c r="B20" s="20" t="s">
        <v>35</v>
      </c>
      <c r="C20" s="1">
        <v>10</v>
      </c>
      <c r="D20" s="2"/>
      <c r="E20" s="2"/>
      <c r="F20" s="2"/>
      <c r="G20" s="2"/>
      <c r="H20" s="2"/>
      <c r="I20" s="2"/>
      <c r="M20" s="19"/>
    </row>
    <row r="21" spans="1:13" ht="15.75" customHeight="1">
      <c r="A21" s="19"/>
      <c r="B21" s="34"/>
      <c r="C21" s="34"/>
      <c r="D21" s="34"/>
      <c r="E21" s="34"/>
      <c r="F21" s="34"/>
      <c r="G21" s="34"/>
      <c r="H21" s="34"/>
      <c r="I21" s="34"/>
      <c r="J21" s="35"/>
      <c r="K21" s="35"/>
      <c r="L21" s="35"/>
      <c r="M21" s="19"/>
    </row>
    <row r="22" spans="1:13" ht="15.75" customHeight="1">
      <c r="A22" s="19"/>
      <c r="B22" s="34"/>
      <c r="C22" s="34"/>
      <c r="D22" s="34"/>
      <c r="E22" s="34"/>
      <c r="F22" s="34"/>
      <c r="G22" s="34"/>
      <c r="H22" s="34"/>
      <c r="I22" s="34"/>
      <c r="J22" s="35"/>
      <c r="K22" s="35"/>
      <c r="L22" s="35"/>
      <c r="M22" s="19"/>
    </row>
    <row r="23" spans="1:13" ht="15.75" customHeight="1">
      <c r="A23" s="19"/>
      <c r="B23" s="20" t="s">
        <v>16</v>
      </c>
      <c r="C23" s="2"/>
      <c r="D23" s="2"/>
      <c r="E23" s="2"/>
      <c r="F23" s="2"/>
      <c r="G23" s="2"/>
      <c r="H23" s="2"/>
      <c r="I23" s="2"/>
      <c r="M23" s="19"/>
    </row>
    <row r="24" spans="1:13" ht="15.75" customHeight="1">
      <c r="A24" s="19"/>
      <c r="B24" s="20" t="s">
        <v>36</v>
      </c>
      <c r="C24" s="2"/>
      <c r="D24" s="2"/>
      <c r="E24" s="2"/>
      <c r="F24" s="2"/>
      <c r="G24" s="2"/>
      <c r="H24" s="2"/>
      <c r="I24" s="2"/>
      <c r="M24" s="19"/>
    </row>
    <row r="25" spans="1:13" ht="15.75" customHeight="1">
      <c r="A25" s="19"/>
      <c r="B25" s="20" t="s">
        <v>37</v>
      </c>
      <c r="C25" s="2"/>
      <c r="D25" s="2"/>
      <c r="E25" s="2"/>
      <c r="F25" s="2"/>
      <c r="G25" s="2"/>
      <c r="H25" s="2"/>
      <c r="I25" s="2"/>
      <c r="M25" s="19"/>
    </row>
    <row r="26" spans="1:13" ht="15.75" customHeight="1">
      <c r="A26" s="19"/>
      <c r="B26" s="20" t="s">
        <v>17</v>
      </c>
      <c r="C26" s="2"/>
      <c r="D26" s="2"/>
      <c r="E26" s="2"/>
      <c r="F26" s="2"/>
      <c r="G26" s="2"/>
      <c r="H26" s="2"/>
      <c r="I26" s="2"/>
      <c r="M26" s="19"/>
    </row>
    <row r="27" spans="1:13" ht="15.75" customHeight="1">
      <c r="A27" s="19"/>
      <c r="B27" s="20" t="s">
        <v>38</v>
      </c>
      <c r="C27" s="2"/>
      <c r="D27" s="2"/>
      <c r="E27" s="2"/>
      <c r="F27" s="2"/>
      <c r="G27" s="2"/>
      <c r="H27" s="2"/>
      <c r="I27" s="2"/>
      <c r="M27" s="19"/>
    </row>
    <row r="28" spans="1:13" ht="15.75" customHeight="1">
      <c r="A28" s="19"/>
      <c r="B28" s="20" t="s">
        <v>39</v>
      </c>
      <c r="C28" s="2"/>
      <c r="D28" s="2"/>
      <c r="E28" s="2"/>
      <c r="F28" s="2"/>
      <c r="G28" s="2"/>
      <c r="H28" s="2"/>
      <c r="I28" s="2"/>
      <c r="M28" s="19"/>
    </row>
    <row r="29" spans="1:13" ht="15.75" customHeight="1">
      <c r="A29" s="19"/>
      <c r="B29" s="20" t="s">
        <v>40</v>
      </c>
      <c r="C29" s="2"/>
      <c r="D29" s="2"/>
      <c r="E29" s="2"/>
      <c r="F29" s="2"/>
      <c r="G29" s="2"/>
      <c r="H29" s="2"/>
      <c r="I29" s="2"/>
      <c r="M29" s="19"/>
    </row>
    <row r="30" spans="1:13" ht="15.75" customHeight="1">
      <c r="A30" s="19"/>
      <c r="B30" s="34"/>
      <c r="C30" s="34"/>
      <c r="D30" s="34"/>
      <c r="E30" s="34"/>
      <c r="F30" s="34"/>
      <c r="G30" s="34"/>
      <c r="H30" s="34"/>
      <c r="I30" s="34"/>
      <c r="J30" s="35"/>
      <c r="K30" s="35"/>
      <c r="L30" s="35"/>
      <c r="M30" s="19"/>
    </row>
    <row r="31" spans="1:13" ht="15.75" customHeight="1">
      <c r="A31" s="19"/>
      <c r="B31" s="34"/>
      <c r="C31" s="34"/>
      <c r="D31" s="34"/>
      <c r="E31" s="34"/>
      <c r="F31" s="34"/>
      <c r="G31" s="34"/>
      <c r="H31" s="34"/>
      <c r="I31" s="34"/>
      <c r="J31" s="35"/>
      <c r="K31" s="35"/>
      <c r="L31" s="35"/>
      <c r="M31" s="19"/>
    </row>
    <row r="32" spans="1:13" ht="15.75" customHeight="1">
      <c r="A32" s="19"/>
      <c r="B32" s="20" t="s">
        <v>41</v>
      </c>
      <c r="C32" s="3">
        <v>0.18</v>
      </c>
      <c r="D32" s="2"/>
      <c r="E32" s="2"/>
      <c r="F32" s="2"/>
      <c r="G32" s="2"/>
      <c r="H32" s="2"/>
      <c r="I32" s="2"/>
      <c r="M32" s="19"/>
    </row>
    <row r="33" spans="1:13" ht="15.75" customHeight="1">
      <c r="A33" s="19"/>
      <c r="B33" s="34"/>
      <c r="C33" s="34"/>
      <c r="D33" s="34"/>
      <c r="E33" s="34"/>
      <c r="F33" s="34"/>
      <c r="G33" s="34"/>
      <c r="H33" s="34"/>
      <c r="I33" s="34"/>
      <c r="J33" s="35"/>
      <c r="K33" s="35"/>
      <c r="L33" s="35"/>
      <c r="M33" s="19"/>
    </row>
    <row r="34" spans="1:13" ht="15.75" customHeight="1">
      <c r="A34" s="19"/>
      <c r="B34" s="1" t="s">
        <v>20</v>
      </c>
      <c r="C34" s="2"/>
      <c r="D34" s="2"/>
      <c r="E34" s="2"/>
      <c r="F34" s="2"/>
      <c r="G34" s="2"/>
      <c r="H34" s="2"/>
      <c r="I34" s="2"/>
      <c r="M34" s="19"/>
    </row>
    <row r="35" spans="1:13" ht="15.75" customHeight="1">
      <c r="A35" s="19"/>
      <c r="B35" s="1" t="s">
        <v>42</v>
      </c>
      <c r="C35" s="2"/>
      <c r="D35" s="2"/>
      <c r="E35" s="2"/>
      <c r="F35" s="2"/>
      <c r="G35" s="2"/>
      <c r="H35" s="2"/>
      <c r="I35" s="2"/>
      <c r="M35" s="19"/>
    </row>
    <row r="36" spans="1:13" ht="15.75" customHeight="1">
      <c r="A36" s="19"/>
      <c r="B36" s="34"/>
      <c r="C36" s="34"/>
      <c r="D36" s="34"/>
      <c r="E36" s="34"/>
      <c r="F36" s="34"/>
      <c r="G36" s="34"/>
      <c r="H36" s="34"/>
      <c r="I36" s="34"/>
      <c r="J36" s="35"/>
      <c r="K36" s="35"/>
      <c r="L36" s="35"/>
      <c r="M36" s="19"/>
    </row>
    <row r="37" spans="1:13" ht="15.75" customHeight="1">
      <c r="A37" s="19"/>
      <c r="B37" s="20" t="s">
        <v>43</v>
      </c>
      <c r="C37" s="1" t="s">
        <v>44</v>
      </c>
      <c r="D37" s="2"/>
      <c r="E37" s="1" t="s">
        <v>43</v>
      </c>
      <c r="F37" s="1" t="s">
        <v>45</v>
      </c>
      <c r="G37" s="2"/>
      <c r="H37" s="1" t="s">
        <v>43</v>
      </c>
      <c r="I37" s="1" t="s">
        <v>46</v>
      </c>
      <c r="M37" s="19"/>
    </row>
    <row r="38" spans="1:13" ht="15.75" customHeight="1">
      <c r="A38" s="19"/>
      <c r="B38" s="20" t="s">
        <v>47</v>
      </c>
      <c r="C38" s="1" t="s">
        <v>48</v>
      </c>
      <c r="D38" s="2"/>
      <c r="E38" s="1" t="s">
        <v>47</v>
      </c>
      <c r="F38" s="1" t="s">
        <v>48</v>
      </c>
      <c r="G38" s="2"/>
      <c r="H38" s="1" t="s">
        <v>47</v>
      </c>
      <c r="I38" s="1" t="s">
        <v>48</v>
      </c>
      <c r="M38" s="19"/>
    </row>
    <row r="39" spans="1:13" ht="15.75" customHeight="1">
      <c r="A39" s="19"/>
      <c r="B39" s="20" t="s">
        <v>36</v>
      </c>
      <c r="C39" s="1" t="s">
        <v>49</v>
      </c>
      <c r="D39" s="2"/>
      <c r="E39" s="1" t="s">
        <v>36</v>
      </c>
      <c r="F39" s="1" t="s">
        <v>50</v>
      </c>
      <c r="G39" s="2"/>
      <c r="H39" s="1" t="s">
        <v>36</v>
      </c>
      <c r="I39" s="1" t="s">
        <v>51</v>
      </c>
      <c r="M39" s="19"/>
    </row>
    <row r="40" spans="1:13" ht="15.75" customHeight="1">
      <c r="A40" s="19"/>
      <c r="B40" s="20" t="s">
        <v>37</v>
      </c>
      <c r="C40" s="1" t="s">
        <v>52</v>
      </c>
      <c r="D40" s="2"/>
      <c r="E40" s="1" t="s">
        <v>37</v>
      </c>
      <c r="F40" s="1" t="s">
        <v>50</v>
      </c>
      <c r="G40" s="2"/>
      <c r="H40" s="1" t="s">
        <v>37</v>
      </c>
      <c r="I40" s="1" t="s">
        <v>53</v>
      </c>
      <c r="M40" s="19"/>
    </row>
    <row r="41" spans="1:13" ht="15.75" customHeight="1">
      <c r="A41" s="19"/>
      <c r="B41" s="20" t="s">
        <v>17</v>
      </c>
      <c r="C41" s="1" t="s">
        <v>54</v>
      </c>
      <c r="D41" s="2"/>
      <c r="E41" s="1" t="s">
        <v>17</v>
      </c>
      <c r="F41" s="1" t="s">
        <v>55</v>
      </c>
      <c r="G41" s="2"/>
      <c r="H41" s="1" t="s">
        <v>17</v>
      </c>
      <c r="I41" s="1" t="s">
        <v>56</v>
      </c>
      <c r="M41" s="19"/>
    </row>
    <row r="42" spans="1:13" ht="15.75" customHeight="1">
      <c r="A42" s="10"/>
      <c r="B42" s="20" t="s">
        <v>38</v>
      </c>
      <c r="C42" s="1" t="s">
        <v>54</v>
      </c>
      <c r="D42" s="2"/>
      <c r="E42" s="1" t="s">
        <v>38</v>
      </c>
      <c r="F42" s="1" t="s">
        <v>55</v>
      </c>
      <c r="G42" s="2"/>
      <c r="H42" s="1" t="s">
        <v>38</v>
      </c>
      <c r="I42" s="1" t="s">
        <v>56</v>
      </c>
      <c r="M42" s="19"/>
    </row>
    <row r="43" spans="1:13" ht="15.75" customHeight="1">
      <c r="A43" s="10"/>
      <c r="B43" s="20" t="s">
        <v>39</v>
      </c>
      <c r="C43" s="1" t="s">
        <v>57</v>
      </c>
      <c r="D43" s="2"/>
      <c r="E43" s="1" t="s">
        <v>39</v>
      </c>
      <c r="F43" s="1" t="s">
        <v>58</v>
      </c>
      <c r="G43" s="2"/>
      <c r="H43" s="1" t="s">
        <v>39</v>
      </c>
      <c r="I43" s="1" t="s">
        <v>59</v>
      </c>
      <c r="M43" s="19"/>
    </row>
    <row r="44" spans="1:13" ht="15.75" customHeight="1">
      <c r="A44" s="10"/>
      <c r="B44" s="20" t="s">
        <v>40</v>
      </c>
      <c r="C44" s="1" t="s">
        <v>60</v>
      </c>
      <c r="D44" s="2"/>
      <c r="E44" s="1" t="s">
        <v>40</v>
      </c>
      <c r="F44" s="1" t="s">
        <v>61</v>
      </c>
      <c r="G44" s="2"/>
      <c r="H44" s="1" t="s">
        <v>40</v>
      </c>
      <c r="I44" s="1" t="s">
        <v>56</v>
      </c>
      <c r="M44" s="19"/>
    </row>
    <row r="45" spans="1:13" ht="15.75" customHeight="1">
      <c r="A45" s="10"/>
      <c r="B45" s="34"/>
      <c r="C45" s="34"/>
      <c r="D45" s="34"/>
      <c r="E45" s="34"/>
      <c r="F45" s="34"/>
      <c r="G45" s="34"/>
      <c r="H45" s="34"/>
      <c r="I45" s="34"/>
      <c r="J45" s="35"/>
      <c r="K45" s="35"/>
      <c r="L45" s="35"/>
      <c r="M45" s="19"/>
    </row>
    <row r="46" spans="1:13" ht="15.75" customHeight="1">
      <c r="A46" s="10"/>
      <c r="B46" s="34"/>
      <c r="C46" s="34"/>
      <c r="D46" s="34"/>
      <c r="E46" s="34"/>
      <c r="F46" s="34"/>
      <c r="G46" s="34"/>
      <c r="H46" s="34"/>
      <c r="I46" s="34"/>
      <c r="J46" s="35"/>
      <c r="K46" s="35"/>
      <c r="L46" s="35"/>
      <c r="M46" s="19"/>
    </row>
    <row r="47" spans="1:13" ht="15.75" customHeight="1">
      <c r="A47" s="10"/>
      <c r="B47" s="20" t="s">
        <v>62</v>
      </c>
      <c r="C47" s="1">
        <v>0.1</v>
      </c>
      <c r="D47" s="2"/>
      <c r="E47" s="2"/>
      <c r="F47" s="2"/>
      <c r="G47" s="2"/>
      <c r="H47" s="2"/>
      <c r="I47" s="2"/>
      <c r="M47" s="19"/>
    </row>
    <row r="48" spans="1:13" ht="15.75" customHeight="1">
      <c r="A48" s="10"/>
      <c r="B48" s="20" t="s">
        <v>63</v>
      </c>
      <c r="C48" s="4">
        <v>0.6</v>
      </c>
      <c r="D48" s="2"/>
      <c r="E48" s="2"/>
      <c r="F48" s="2"/>
      <c r="G48" s="2"/>
      <c r="H48" s="2"/>
      <c r="I48" s="2"/>
      <c r="M48" s="19"/>
    </row>
    <row r="49" spans="1:13" ht="15.75" customHeight="1">
      <c r="A49" s="10"/>
      <c r="B49" s="20" t="s">
        <v>64</v>
      </c>
      <c r="C49" s="4">
        <v>0.4</v>
      </c>
      <c r="D49" s="2"/>
      <c r="E49" s="2"/>
      <c r="F49" s="2"/>
      <c r="G49" s="2"/>
      <c r="H49" s="2"/>
      <c r="I49" s="2"/>
      <c r="M49" s="19"/>
    </row>
    <row r="50" spans="1:13" ht="15.75" customHeight="1">
      <c r="A50" s="10"/>
      <c r="B50" s="2"/>
      <c r="C50" s="2"/>
      <c r="D50" s="2"/>
      <c r="E50" s="2"/>
      <c r="F50" s="2"/>
      <c r="G50" s="2"/>
      <c r="H50" s="2"/>
      <c r="I50" s="2"/>
      <c r="M50" s="19"/>
    </row>
    <row r="51" spans="1:13" ht="15.75" customHeight="1">
      <c r="A51" s="10"/>
      <c r="B51" s="10"/>
      <c r="C51" s="10"/>
      <c r="D51" s="10"/>
      <c r="E51" s="10"/>
      <c r="F51" s="10"/>
      <c r="G51" s="10"/>
      <c r="H51" s="10"/>
      <c r="I51" s="19"/>
      <c r="J51" s="19"/>
      <c r="K51" s="19"/>
      <c r="L51" s="19"/>
      <c r="M51" s="19"/>
    </row>
    <row r="52" spans="1:13" ht="15.7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P74"/>
  <sheetViews>
    <sheetView workbookViewId="0">
      <selection activeCell="D22" sqref="D22:D23"/>
    </sheetView>
  </sheetViews>
  <sheetFormatPr defaultColWidth="14.42578125" defaultRowHeight="15.75" customHeight="1"/>
  <cols>
    <col min="1" max="1" width="7.7109375" customWidth="1"/>
    <col min="2" max="2" width="43.28515625" customWidth="1"/>
    <col min="3" max="3" width="35.7109375" style="31" customWidth="1"/>
    <col min="4" max="4" width="3.42578125" customWidth="1"/>
  </cols>
  <sheetData>
    <row r="1" spans="1:16" ht="15.75" customHeight="1">
      <c r="A1" s="19"/>
      <c r="B1" s="19"/>
      <c r="C1" s="23"/>
      <c r="D1" s="19"/>
    </row>
    <row r="2" spans="1:16" ht="15.75" customHeight="1">
      <c r="A2" s="10"/>
      <c r="B2" s="10"/>
      <c r="C2" s="24"/>
      <c r="D2" s="10"/>
    </row>
    <row r="3" spans="1:16" ht="15.75" customHeight="1">
      <c r="A3" s="10"/>
      <c r="B3" s="10"/>
      <c r="C3" s="24"/>
      <c r="D3" s="10"/>
    </row>
    <row r="4" spans="1:16" ht="78.95" customHeight="1">
      <c r="A4" s="10"/>
      <c r="B4" s="2"/>
      <c r="C4" s="18" t="s">
        <v>65</v>
      </c>
      <c r="D4" s="1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customHeight="1">
      <c r="A5" s="10"/>
      <c r="B5" s="10"/>
      <c r="C5" s="24"/>
      <c r="D5" s="10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22" customFormat="1" ht="15.75" customHeight="1">
      <c r="A6" s="10"/>
      <c r="B6" s="13"/>
      <c r="C6" s="25"/>
      <c r="D6" s="10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5.75" customHeight="1">
      <c r="A7" s="19"/>
      <c r="B7" s="20" t="s">
        <v>66</v>
      </c>
      <c r="C7" s="26">
        <f>'Datos y Resultados'!C6 * VLOOKUP('Datos y Resultados'!C5,'Base de Datos'!B6:E8,3,FALSE)</f>
        <v>325</v>
      </c>
      <c r="D7" s="1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 customHeight="1">
      <c r="A8" s="19"/>
      <c r="B8" s="20" t="s">
        <v>30</v>
      </c>
      <c r="C8" s="26">
        <f>'Datos y Resultados'!C7*VLOOKUP('Datos y Resultados'!D7,'Base de Datos'!B12:C14,2,FALSE)</f>
        <v>3200</v>
      </c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customHeight="1">
      <c r="A9" s="19"/>
      <c r="B9" s="20" t="s">
        <v>67</v>
      </c>
      <c r="C9" s="27">
        <f>VLOOKUP('Datos y Resultados'!C8,'Base de Datos'!B18:C20,2,FALSE)</f>
        <v>12</v>
      </c>
      <c r="D9" s="10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.75" customHeight="1">
      <c r="A10" s="19"/>
      <c r="B10" s="32"/>
      <c r="C10" s="28"/>
      <c r="D10" s="1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 customHeight="1">
      <c r="A11" s="19"/>
      <c r="B11" s="20" t="s">
        <v>68</v>
      </c>
      <c r="C11" s="28"/>
      <c r="D11" s="1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 customHeight="1">
      <c r="A12" s="19"/>
      <c r="B12" s="20" t="s">
        <v>69</v>
      </c>
      <c r="C12" s="29">
        <f>('Datos y Resultados'!C26*'Datos y Resultados'!C27)</f>
        <v>40000</v>
      </c>
      <c r="D12" s="1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 customHeight="1">
      <c r="A13" s="19"/>
      <c r="B13" s="20" t="s">
        <v>70</v>
      </c>
      <c r="C13" s="29">
        <f>('Datos y Resultados'!C22*12*'Base de Datos'!C47)</f>
        <v>1200</v>
      </c>
      <c r="D13" s="10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 customHeight="1">
      <c r="A14" s="19"/>
      <c r="B14" s="20" t="s">
        <v>71</v>
      </c>
      <c r="C14" s="29">
        <f>('Base de Datos'!C48*(8*20*12*'Datos y Resultados'!C20))+('Base de Datos'!C49*(8*20*12*'Datos y Resultados'!C19))</f>
        <v>21888</v>
      </c>
      <c r="D14" s="10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.75" customHeight="1">
      <c r="A15" s="19"/>
      <c r="B15" s="20" t="s">
        <v>72</v>
      </c>
      <c r="C15" s="29">
        <f>('Base de Datos'!C48*(8*20*12*'Datos y Resultados'!C20)*'Datos y Resultados'!C29)+('Base de Datos'!C49*(8*20*12*'Datos y Resultados'!C19)*'Datos y Resultados'!C30)</f>
        <v>351360</v>
      </c>
      <c r="D15" s="10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 customHeight="1">
      <c r="A16" s="19"/>
      <c r="B16" s="20" t="s">
        <v>73</v>
      </c>
      <c r="C16" s="29">
        <f>C15+C12</f>
        <v>391360</v>
      </c>
      <c r="D16" s="10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 customHeight="1">
      <c r="A17" s="19"/>
      <c r="B17" s="20" t="s">
        <v>74</v>
      </c>
      <c r="C17" s="29">
        <f>(C16-'Datos y Resultados'!C12)/'Datos y Resultados'!C12</f>
        <v>54.121126760563378</v>
      </c>
      <c r="D17" s="10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.75" customHeight="1">
      <c r="A18" s="19"/>
      <c r="B18" s="20" t="s">
        <v>75</v>
      </c>
      <c r="C18" s="29">
        <f>((5*C16)-'Datos y Resultados'!C14)/'Datos y Resultados'!C14</f>
        <v>85.202643171806173</v>
      </c>
      <c r="D18" s="10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.75" customHeight="1">
      <c r="A19" s="19"/>
      <c r="B19" s="20" t="s">
        <v>76</v>
      </c>
      <c r="C19" s="30">
        <f>('Datos y Resultados'!C12/C16)*365</f>
        <v>6.6217804578904333</v>
      </c>
      <c r="D19" s="10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 customHeight="1">
      <c r="A20" s="10"/>
      <c r="B20" s="20" t="s">
        <v>77</v>
      </c>
      <c r="C20" s="30">
        <f>('Datos y Resultados'!C13/C16)*365</f>
        <v>3.6373160261651671</v>
      </c>
      <c r="D20" s="10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 customHeight="1">
      <c r="A21" s="10"/>
      <c r="B21" s="2"/>
      <c r="C21" s="28"/>
      <c r="D21" s="1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.75" customHeight="1">
      <c r="A22" s="19"/>
      <c r="D22" s="1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.75" customHeight="1">
      <c r="A23" s="10"/>
      <c r="B23" s="2"/>
      <c r="C23" s="28"/>
      <c r="D23" s="10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.75" customHeight="1">
      <c r="A24" s="10"/>
      <c r="B24" s="10"/>
      <c r="C24" s="24"/>
      <c r="D24" s="10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.75" customHeight="1">
      <c r="A25" s="2"/>
      <c r="B25" s="2"/>
      <c r="C25" s="2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.75" customHeight="1">
      <c r="A26" s="2"/>
      <c r="B26" s="2"/>
      <c r="C26" s="2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75" customHeight="1">
      <c r="A27" s="2"/>
      <c r="B27" s="2"/>
      <c r="C27" s="2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.75" customHeight="1">
      <c r="A28" s="2"/>
      <c r="B28" s="2"/>
      <c r="C28" s="2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.75" customHeight="1">
      <c r="A29" s="2"/>
      <c r="B29" s="2"/>
      <c r="C29" s="2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.75" customHeight="1">
      <c r="A30" s="2"/>
      <c r="B30" s="2"/>
      <c r="C30" s="28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5.75" customHeight="1">
      <c r="A31" s="2"/>
      <c r="B31" s="2"/>
      <c r="C31" s="2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.75" customHeight="1">
      <c r="A32" s="2"/>
      <c r="B32" s="2"/>
      <c r="C32" s="2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.75" customHeight="1">
      <c r="A33" s="2"/>
      <c r="B33" s="2"/>
      <c r="C33" s="2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5.75" customHeight="1">
      <c r="A34" s="2"/>
      <c r="B34" s="2"/>
      <c r="C34" s="2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.75" customHeight="1">
      <c r="A35" s="2"/>
      <c r="B35" s="2"/>
      <c r="C35" s="28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5.75" customHeight="1">
      <c r="A36" s="2"/>
      <c r="B36" s="2"/>
      <c r="C36" s="28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.75" customHeight="1">
      <c r="A37" s="2"/>
      <c r="B37" s="2"/>
      <c r="C37" s="28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.75" customHeight="1">
      <c r="A38" s="2"/>
      <c r="B38" s="2"/>
      <c r="C38" s="2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.75" customHeight="1">
      <c r="A39" s="2"/>
      <c r="B39" s="2"/>
      <c r="C39" s="28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5.75" customHeight="1">
      <c r="A40" s="2"/>
      <c r="B40" s="2"/>
      <c r="C40" s="28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5.75" customHeight="1">
      <c r="A41" s="2"/>
      <c r="B41" s="2"/>
      <c r="C41" s="28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5.75" customHeight="1">
      <c r="A42" s="2"/>
      <c r="B42" s="2"/>
      <c r="C42" s="28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5.75" customHeight="1">
      <c r="A43" s="2"/>
      <c r="B43" s="2"/>
      <c r="C43" s="28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5.75" customHeight="1">
      <c r="A44" s="2"/>
      <c r="B44" s="2"/>
      <c r="C44" s="28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5.75" customHeight="1">
      <c r="A45" s="2"/>
      <c r="B45" s="2"/>
      <c r="C45" s="28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5.75" customHeight="1">
      <c r="A46" s="2"/>
      <c r="B46" s="2"/>
      <c r="C46" s="28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5.75" customHeight="1">
      <c r="A47" s="2"/>
      <c r="B47" s="2"/>
      <c r="C47" s="28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5.75" customHeight="1">
      <c r="A48" s="2"/>
      <c r="B48" s="2"/>
      <c r="C48" s="28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5.75" customHeight="1">
      <c r="A49" s="2"/>
      <c r="B49" s="2"/>
      <c r="C49" s="28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5.75" customHeight="1">
      <c r="A50" s="2"/>
      <c r="B50" s="2"/>
      <c r="C50" s="28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customHeight="1">
      <c r="A51" s="2"/>
      <c r="B51" s="2"/>
      <c r="C51" s="28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5.75" customHeight="1">
      <c r="A52" s="2"/>
      <c r="B52" s="2"/>
      <c r="C52" s="28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customHeight="1">
      <c r="A53" s="2"/>
      <c r="B53" s="2"/>
      <c r="C53" s="28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5.75" customHeight="1">
      <c r="A54" s="2"/>
      <c r="B54" s="2"/>
      <c r="C54" s="28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.75" customHeight="1">
      <c r="A55" s="2"/>
      <c r="B55" s="2"/>
      <c r="C55" s="28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5.75" customHeight="1">
      <c r="A56" s="2"/>
      <c r="B56" s="2"/>
      <c r="C56" s="28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5.75" customHeight="1">
      <c r="A57" s="2"/>
      <c r="B57" s="2"/>
      <c r="C57" s="28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5.75" customHeight="1">
      <c r="A58" s="2"/>
      <c r="B58" s="2"/>
      <c r="C58" s="28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5.75" customHeight="1">
      <c r="A59" s="2"/>
      <c r="B59" s="2"/>
      <c r="C59" s="28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5.75" customHeight="1">
      <c r="A60" s="2"/>
      <c r="B60" s="2"/>
      <c r="C60" s="28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5.75" customHeight="1">
      <c r="A61" s="2"/>
      <c r="B61" s="2"/>
      <c r="C61" s="28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5.75" customHeight="1">
      <c r="A62" s="2"/>
      <c r="B62" s="2"/>
      <c r="C62" s="28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5.75" customHeight="1">
      <c r="A63" s="2"/>
      <c r="B63" s="2"/>
      <c r="C63" s="28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5.75" customHeight="1">
      <c r="A64" s="2"/>
      <c r="B64" s="2"/>
      <c r="C64" s="28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5.75" customHeight="1">
      <c r="A65" s="2"/>
      <c r="B65" s="2"/>
      <c r="C65" s="28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5.75" customHeight="1">
      <c r="A66" s="2"/>
      <c r="B66" s="2"/>
      <c r="C66" s="28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5.75" customHeight="1">
      <c r="A67" s="2"/>
      <c r="B67" s="2"/>
      <c r="C67" s="28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5.75" customHeight="1">
      <c r="A68" s="2"/>
      <c r="B68" s="2"/>
      <c r="C68" s="28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5.75" customHeight="1">
      <c r="A69" s="2"/>
      <c r="B69" s="2"/>
      <c r="C69" s="28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5.75" customHeight="1">
      <c r="A70" s="2"/>
      <c r="B70" s="2"/>
      <c r="C70" s="28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5.75" customHeight="1">
      <c r="A71" s="2"/>
      <c r="B71" s="2"/>
      <c r="C71" s="28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5.75" customHeight="1">
      <c r="A72" s="2"/>
      <c r="B72" s="2"/>
      <c r="C72" s="28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5.75" customHeight="1">
      <c r="A73" s="2"/>
      <c r="B73" s="2"/>
      <c r="C73" s="28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5.75" customHeight="1">
      <c r="A74" s="2"/>
      <c r="B74" s="2"/>
      <c r="C74" s="28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Macarena Lagreze</cp:lastModifiedBy>
  <cp:revision/>
  <dcterms:created xsi:type="dcterms:W3CDTF">2020-08-10T17:09:14Z</dcterms:created>
  <dcterms:modified xsi:type="dcterms:W3CDTF">2020-12-18T16:28:41Z</dcterms:modified>
  <cp:category/>
  <cp:contentStatus/>
</cp:coreProperties>
</file>